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3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N32" i="1" l="1"/>
  <c r="N33" i="1" s="1"/>
  <c r="N31" i="1"/>
  <c r="F15" i="1"/>
  <c r="E15" i="1"/>
  <c r="F14" i="1"/>
  <c r="E14" i="1"/>
  <c r="I13" i="1" s="1"/>
  <c r="I15" i="1" s="1"/>
  <c r="F13" i="1"/>
  <c r="E13" i="1"/>
  <c r="I14" i="1" s="1"/>
  <c r="F4" i="1"/>
  <c r="F5" i="1"/>
  <c r="F3" i="1"/>
  <c r="I11" i="1" l="1"/>
  <c r="I12" i="1" s="1"/>
  <c r="I16" i="1"/>
  <c r="E4" i="1"/>
  <c r="E5" i="1"/>
  <c r="E3" i="1"/>
  <c r="I1" i="1" s="1"/>
  <c r="I2" i="1" l="1"/>
  <c r="I4" i="1" l="1"/>
  <c r="E34" i="1"/>
  <c r="E35" i="1"/>
  <c r="E33" i="1"/>
  <c r="E24" i="1"/>
  <c r="E25" i="1"/>
  <c r="E23" i="1"/>
  <c r="I31" i="1" l="1"/>
  <c r="I33" i="1"/>
  <c r="I32" i="1"/>
  <c r="I34" i="1" s="1"/>
  <c r="I35" i="1" s="1"/>
  <c r="I23" i="1"/>
  <c r="I3" i="1"/>
  <c r="I5" i="1" s="1"/>
  <c r="I6" i="1" s="1"/>
  <c r="I21" i="1"/>
  <c r="N21" i="1" s="1"/>
  <c r="I22" i="1"/>
  <c r="I24" i="1" s="1"/>
  <c r="I25" i="1" l="1"/>
  <c r="N22" i="1" s="1"/>
  <c r="N23" i="1" s="1"/>
</calcChain>
</file>

<file path=xl/sharedStrings.xml><?xml version="1.0" encoding="utf-8"?>
<sst xmlns="http://schemas.openxmlformats.org/spreadsheetml/2006/main" count="78" uniqueCount="37">
  <si>
    <t>M1</t>
  </si>
  <si>
    <t>M2</t>
  </si>
  <si>
    <t>M3</t>
  </si>
  <si>
    <t>S1</t>
  </si>
  <si>
    <t>S2</t>
  </si>
  <si>
    <t>S3</t>
  </si>
  <si>
    <t>dry</t>
  </si>
  <si>
    <t>wet (after 48 h in 1 M HCl and 3 M NaCl solutions respectively)</t>
  </si>
  <si>
    <t>wet (right after synthesis)</t>
  </si>
  <si>
    <t>Weight of the hydrogels (g)</t>
  </si>
  <si>
    <t>IEC</t>
  </si>
  <si>
    <t>titrated with 0.1 M AgNO3</t>
  </si>
  <si>
    <t>solution volume (ml)</t>
  </si>
  <si>
    <t>added AgNO3 (ml)</t>
  </si>
  <si>
    <t>added NaOH (ml)</t>
  </si>
  <si>
    <t>titrated with 0.1 M NaOH</t>
  </si>
  <si>
    <t>mmol/gdry</t>
  </si>
  <si>
    <t>SPAP (S-)</t>
  </si>
  <si>
    <t>average</t>
  </si>
  <si>
    <t>n</t>
  </si>
  <si>
    <t>students t</t>
  </si>
  <si>
    <t>95% CI</t>
  </si>
  <si>
    <t>METC (M+)</t>
  </si>
  <si>
    <t>Confidence interval on the mean value</t>
  </si>
  <si>
    <t>For a known standard deviation:</t>
  </si>
  <si>
    <t>For an unknown standard deviation:</t>
  </si>
  <si>
    <t xml:space="preserve">https://en.wikipedia.org/wiki/Confidence_interval </t>
  </si>
  <si>
    <t>For calculating the error in the CD, the law of propagation of errors has been used</t>
  </si>
  <si>
    <t xml:space="preserve">https://en.wikipedia.org/wiki/Propagation_of_uncertainty </t>
  </si>
  <si>
    <t>swelling degree</t>
  </si>
  <si>
    <t>swelling in DI</t>
  </si>
  <si>
    <t>fraction</t>
  </si>
  <si>
    <t>%</t>
  </si>
  <si>
    <t>CD</t>
  </si>
  <si>
    <t>(95% CI)^2</t>
  </si>
  <si>
    <t>Charge density</t>
  </si>
  <si>
    <t>stand.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</si>
</sst>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1" fillId="0" borderId="0" xfId="0" applyFont="1" applyFill="1" applyBorder="1"/>
    <xf numFmtId="0" fontId="2" fillId="0" borderId="0" xfId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11" fontId="0" fillId="0" borderId="0" xfId="0" applyNumberFormat="1"/>
    <xf numFmtId="2" fontId="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2</xdr:row>
      <xdr:rowOff>28575</xdr:rowOff>
    </xdr:from>
    <xdr:to>
      <xdr:col>18</xdr:col>
      <xdr:colOff>0</xdr:colOff>
      <xdr:row>4</xdr:row>
      <xdr:rowOff>47625</xdr:rowOff>
    </xdr:to>
    <xdr:pic>
      <xdr:nvPicPr>
        <xdr:cNvPr id="2" name="Picture 1" descr="(\bar{x} - z^* {\sigma \over \sqrt{n}}, \bar{x} + z^* {\sigma \over \sqrt{n}}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4029075"/>
          <a:ext cx="18288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6</xdr:row>
      <xdr:rowOff>28575</xdr:rowOff>
    </xdr:from>
    <xdr:to>
      <xdr:col>17</xdr:col>
      <xdr:colOff>552450</xdr:colOff>
      <xdr:row>8</xdr:row>
      <xdr:rowOff>47625</xdr:rowOff>
    </xdr:to>
    <xdr:pic>
      <xdr:nvPicPr>
        <xdr:cNvPr id="3" name="Picture 2" descr="(\bar{x} - t^* {s \over \sqrt{n}}, \bar{x} + t^* {s \over \sqrt{n}}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4791075"/>
          <a:ext cx="177165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.wikipedia.org/wiki/Propagation_of_uncertainty" TargetMode="External"/><Relationship Id="rId1" Type="http://schemas.openxmlformats.org/officeDocument/2006/relationships/hyperlink" Target="https://en.wikipedia.org/wiki/Confidence_interva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workbookViewId="0">
      <selection activeCell="J25" sqref="J25"/>
    </sheetView>
  </sheetViews>
  <sheetFormatPr defaultRowHeight="15" x14ac:dyDescent="0.25"/>
  <cols>
    <col min="7" max="7" width="10.42578125" customWidth="1"/>
    <col min="8" max="8" width="12.85546875" bestFit="1" customWidth="1"/>
    <col min="11" max="11" width="14.28515625" bestFit="1" customWidth="1"/>
    <col min="12" max="12" width="10.7109375" bestFit="1" customWidth="1"/>
    <col min="13" max="13" width="10.140625" bestFit="1" customWidth="1"/>
  </cols>
  <sheetData>
    <row r="1" spans="1:16" x14ac:dyDescent="0.25">
      <c r="A1" s="1" t="s">
        <v>9</v>
      </c>
      <c r="E1" t="s">
        <v>29</v>
      </c>
      <c r="G1" s="1" t="s">
        <v>22</v>
      </c>
      <c r="H1" t="s">
        <v>18</v>
      </c>
      <c r="I1" s="2">
        <f>AVERAGE(E3:E5)</f>
        <v>3.9647054906269772</v>
      </c>
      <c r="J1" s="2"/>
      <c r="P1" s="1" t="s">
        <v>23</v>
      </c>
    </row>
    <row r="2" spans="1:16" x14ac:dyDescent="0.25">
      <c r="B2" t="s">
        <v>8</v>
      </c>
      <c r="C2" t="s">
        <v>7</v>
      </c>
      <c r="D2" t="s">
        <v>6</v>
      </c>
      <c r="E2" t="s">
        <v>31</v>
      </c>
      <c r="F2" t="s">
        <v>32</v>
      </c>
      <c r="H2" s="1" t="s">
        <v>30</v>
      </c>
      <c r="I2" s="10">
        <f>1.15*I1</f>
        <v>4.5594113142210233</v>
      </c>
      <c r="J2" s="2"/>
      <c r="P2" t="s">
        <v>24</v>
      </c>
    </row>
    <row r="3" spans="1:16" x14ac:dyDescent="0.25">
      <c r="A3" t="s">
        <v>0</v>
      </c>
      <c r="B3" s="2">
        <v>0.7</v>
      </c>
      <c r="C3">
        <v>0.85899999999999999</v>
      </c>
      <c r="D3">
        <v>0.14099999999999999</v>
      </c>
      <c r="E3" s="2">
        <f>(B3-D3)/D3</f>
        <v>3.9645390070921986</v>
      </c>
      <c r="F3" s="8">
        <f>(B3-D3)/D3*100</f>
        <v>396.45390070921985</v>
      </c>
      <c r="H3" t="s">
        <v>19</v>
      </c>
      <c r="I3">
        <f>COUNT(E3:E5)</f>
        <v>3</v>
      </c>
    </row>
    <row r="4" spans="1:16" x14ac:dyDescent="0.25">
      <c r="A4" t="s">
        <v>1</v>
      </c>
      <c r="B4" s="2">
        <v>0.7</v>
      </c>
      <c r="C4">
        <v>0.94399999999999995</v>
      </c>
      <c r="D4">
        <v>0.14199999999999999</v>
      </c>
      <c r="E4" s="2">
        <f t="shared" ref="E4:E5" si="0">(B4-D4)/D4</f>
        <v>3.9295774647887325</v>
      </c>
      <c r="F4" s="8">
        <f t="shared" ref="F4:F5" si="1">(B4-D4)/D4*100</f>
        <v>392.95774647887328</v>
      </c>
      <c r="H4" t="s">
        <v>36</v>
      </c>
      <c r="I4" s="2">
        <f>STDEV(E3:E5)</f>
        <v>3.5211562787968324E-2</v>
      </c>
      <c r="J4" s="2"/>
    </row>
    <row r="5" spans="1:16" x14ac:dyDescent="0.25">
      <c r="A5" t="s">
        <v>2</v>
      </c>
      <c r="B5" s="2">
        <v>0.69</v>
      </c>
      <c r="C5">
        <v>0.86899999999999999</v>
      </c>
      <c r="D5">
        <v>0.13800000000000001</v>
      </c>
      <c r="E5" s="2">
        <f t="shared" si="0"/>
        <v>3.9999999999999991</v>
      </c>
      <c r="F5" s="8">
        <f t="shared" si="1"/>
        <v>399.99999999999989</v>
      </c>
      <c r="H5" t="s">
        <v>20</v>
      </c>
      <c r="I5" s="2">
        <f>_xlfn.T.INV.2T(0.05,(I3-1))</f>
        <v>4.3026527297494637</v>
      </c>
      <c r="J5" s="2"/>
    </row>
    <row r="6" spans="1:16" x14ac:dyDescent="0.25">
      <c r="F6" s="8"/>
      <c r="H6" s="1" t="s">
        <v>21</v>
      </c>
      <c r="I6" s="10">
        <f>I4*I5/SQRT(I3)</f>
        <v>8.7470371011256751E-2</v>
      </c>
      <c r="J6" s="2"/>
      <c r="P6" t="s">
        <v>25</v>
      </c>
    </row>
    <row r="7" spans="1:16" x14ac:dyDescent="0.25">
      <c r="F7" s="8"/>
    </row>
    <row r="8" spans="1:16" x14ac:dyDescent="0.25">
      <c r="F8" s="8"/>
    </row>
    <row r="10" spans="1:16" x14ac:dyDescent="0.25">
      <c r="J10" s="2"/>
      <c r="P10" s="5" t="s">
        <v>26</v>
      </c>
    </row>
    <row r="11" spans="1:16" x14ac:dyDescent="0.25">
      <c r="A11" s="1" t="s">
        <v>9</v>
      </c>
      <c r="E11" t="s">
        <v>29</v>
      </c>
      <c r="G11" s="1" t="s">
        <v>17</v>
      </c>
      <c r="H11" t="s">
        <v>18</v>
      </c>
      <c r="I11" s="2">
        <f>AVERAGE(E13:E15)</f>
        <v>3.918568884571799</v>
      </c>
      <c r="J11" s="2"/>
    </row>
    <row r="12" spans="1:16" x14ac:dyDescent="0.25">
      <c r="B12" t="s">
        <v>8</v>
      </c>
      <c r="C12" t="s">
        <v>7</v>
      </c>
      <c r="D12" t="s">
        <v>6</v>
      </c>
      <c r="E12" t="s">
        <v>31</v>
      </c>
      <c r="F12" t="s">
        <v>32</v>
      </c>
      <c r="H12" s="1" t="s">
        <v>30</v>
      </c>
      <c r="I12" s="10">
        <f>1.15*I11</f>
        <v>4.5063542172575684</v>
      </c>
    </row>
    <row r="13" spans="1:16" x14ac:dyDescent="0.25">
      <c r="A13" t="s">
        <v>3</v>
      </c>
      <c r="B13" s="2">
        <v>0.7</v>
      </c>
      <c r="C13">
        <v>0.95599999999999996</v>
      </c>
      <c r="D13">
        <v>0.14199999999999999</v>
      </c>
      <c r="E13" s="2">
        <f>(B13-D13)/D13</f>
        <v>3.9295774647887325</v>
      </c>
      <c r="F13" s="8">
        <f>(B13-D13)/D13*100</f>
        <v>392.95774647887328</v>
      </c>
      <c r="H13" t="s">
        <v>19</v>
      </c>
      <c r="I13">
        <f>COUNT(E13:E15)</f>
        <v>3</v>
      </c>
      <c r="J13" s="2"/>
    </row>
    <row r="14" spans="1:16" x14ac:dyDescent="0.25">
      <c r="A14" t="s">
        <v>4</v>
      </c>
      <c r="B14" s="2">
        <v>0.7</v>
      </c>
      <c r="C14">
        <v>0.995</v>
      </c>
      <c r="D14">
        <v>0.14199999999999999</v>
      </c>
      <c r="E14" s="2">
        <f t="shared" ref="E14:E15" si="2">(B14-D14)/D14</f>
        <v>3.9295774647887325</v>
      </c>
      <c r="F14" s="8">
        <f t="shared" ref="F14:F15" si="3">(B14-D14)/D14*100</f>
        <v>392.95774647887328</v>
      </c>
      <c r="H14" t="s">
        <v>36</v>
      </c>
      <c r="I14" s="2">
        <f>STDEV(E13:E15)</f>
        <v>1.9067420254926977E-2</v>
      </c>
      <c r="J14" s="2"/>
    </row>
    <row r="15" spans="1:16" x14ac:dyDescent="0.25">
      <c r="A15" t="s">
        <v>5</v>
      </c>
      <c r="B15" s="2">
        <v>0.71</v>
      </c>
      <c r="C15">
        <v>1.0189999999999999</v>
      </c>
      <c r="D15">
        <v>0.14499999999999999</v>
      </c>
      <c r="E15" s="2">
        <f t="shared" si="2"/>
        <v>3.896551724137931</v>
      </c>
      <c r="F15" s="8">
        <f t="shared" si="3"/>
        <v>389.65517241379308</v>
      </c>
      <c r="H15" t="s">
        <v>20</v>
      </c>
      <c r="I15" s="2">
        <f>_xlfn.T.INV.2T(0.05,(I13-1))</f>
        <v>4.3026527297494637</v>
      </c>
      <c r="J15" s="2"/>
    </row>
    <row r="16" spans="1:16" x14ac:dyDescent="0.25">
      <c r="H16" s="1" t="s">
        <v>21</v>
      </c>
      <c r="I16" s="10">
        <f>I14*I15/SQRT(I13)</f>
        <v>4.7366097721056218E-2</v>
      </c>
    </row>
    <row r="21" spans="1:16" x14ac:dyDescent="0.25">
      <c r="A21" s="1" t="s">
        <v>10</v>
      </c>
      <c r="B21" t="s">
        <v>11</v>
      </c>
      <c r="G21" s="4" t="s">
        <v>22</v>
      </c>
      <c r="H21" s="1" t="s">
        <v>18</v>
      </c>
      <c r="I21" s="10">
        <f>AVERAGE(E23:E25)</f>
        <v>1.9486058089724494</v>
      </c>
      <c r="J21" s="2"/>
      <c r="K21" s="1" t="s">
        <v>35</v>
      </c>
      <c r="L21" s="4" t="s">
        <v>22</v>
      </c>
      <c r="M21" s="1" t="s">
        <v>33</v>
      </c>
      <c r="N21" s="10">
        <f>I21/I2</f>
        <v>0.42738100923131328</v>
      </c>
      <c r="O21" s="3"/>
      <c r="P21" s="1" t="s">
        <v>27</v>
      </c>
    </row>
    <row r="22" spans="1:16" x14ac:dyDescent="0.25">
      <c r="B22" t="s">
        <v>12</v>
      </c>
      <c r="C22" t="s">
        <v>13</v>
      </c>
      <c r="E22" t="s">
        <v>16</v>
      </c>
      <c r="H22" t="s">
        <v>19</v>
      </c>
      <c r="I22">
        <f>COUNT(E23:E25)</f>
        <v>3</v>
      </c>
      <c r="M22" t="s">
        <v>34</v>
      </c>
      <c r="N22" s="9">
        <f>I25^2*(1/I2)^2 +I6^2*(I21/I2^2)^2</f>
        <v>1.0005356643422666E-2</v>
      </c>
      <c r="O22" s="9"/>
      <c r="P22" s="5" t="s">
        <v>28</v>
      </c>
    </row>
    <row r="23" spans="1:16" x14ac:dyDescent="0.25">
      <c r="A23" t="s">
        <v>0</v>
      </c>
      <c r="B23" s="7">
        <v>134</v>
      </c>
      <c r="C23">
        <v>2.7549999999999999</v>
      </c>
      <c r="E23" s="2">
        <f>(C23*0.1)/D3</f>
        <v>1.9539007092198586</v>
      </c>
      <c r="H23" t="s">
        <v>36</v>
      </c>
      <c r="I23" s="2">
        <f>STDEV(E23:E25)</f>
        <v>0.18297234905020265</v>
      </c>
      <c r="J23" s="2"/>
      <c r="M23" s="1" t="s">
        <v>21</v>
      </c>
      <c r="N23" s="10">
        <f>SQRT(N22)</f>
        <v>0.10002677963137005</v>
      </c>
      <c r="O23" s="6"/>
    </row>
    <row r="24" spans="1:16" x14ac:dyDescent="0.25">
      <c r="A24" t="s">
        <v>1</v>
      </c>
      <c r="B24" s="7">
        <v>128.5</v>
      </c>
      <c r="C24">
        <v>3.0230000000000001</v>
      </c>
      <c r="E24" s="2">
        <f>(C24*0.1)/D4</f>
        <v>2.1288732394366199</v>
      </c>
      <c r="H24" t="s">
        <v>20</v>
      </c>
      <c r="I24" s="2">
        <f>_xlfn.T.INV.2T(0.05,(I22-1))</f>
        <v>4.3026527297494637</v>
      </c>
      <c r="J24" s="2"/>
    </row>
    <row r="25" spans="1:16" x14ac:dyDescent="0.25">
      <c r="A25" t="s">
        <v>2</v>
      </c>
      <c r="B25" s="7">
        <v>138</v>
      </c>
      <c r="C25">
        <v>2.4329999999999998</v>
      </c>
      <c r="E25" s="2">
        <f>(C25*0.1)/D5</f>
        <v>1.7630434782608693</v>
      </c>
      <c r="H25" s="1" t="s">
        <v>21</v>
      </c>
      <c r="I25" s="10">
        <f>I23*I24/SQRT(I22)</f>
        <v>0.45452851248315329</v>
      </c>
      <c r="J25" s="2"/>
    </row>
    <row r="31" spans="1:16" x14ac:dyDescent="0.25">
      <c r="A31" s="1" t="s">
        <v>10</v>
      </c>
      <c r="B31" t="s">
        <v>15</v>
      </c>
      <c r="G31" s="1" t="s">
        <v>17</v>
      </c>
      <c r="H31" s="1" t="s">
        <v>18</v>
      </c>
      <c r="I31" s="10">
        <f>AVERAGE(E33:E35)</f>
        <v>0.64375910636231193</v>
      </c>
      <c r="J31" s="2"/>
      <c r="K31" s="1" t="s">
        <v>35</v>
      </c>
      <c r="L31" s="1" t="s">
        <v>17</v>
      </c>
      <c r="M31" s="1" t="s">
        <v>33</v>
      </c>
      <c r="N31" s="10">
        <f>I31/I12</f>
        <v>0.14285585982055454</v>
      </c>
      <c r="O31" s="3"/>
    </row>
    <row r="32" spans="1:16" x14ac:dyDescent="0.25">
      <c r="B32" t="s">
        <v>12</v>
      </c>
      <c r="C32" t="s">
        <v>14</v>
      </c>
      <c r="E32" t="s">
        <v>16</v>
      </c>
      <c r="H32" t="s">
        <v>19</v>
      </c>
      <c r="I32">
        <f>COUNT(E33:E35)</f>
        <v>3</v>
      </c>
      <c r="M32" t="s">
        <v>34</v>
      </c>
      <c r="N32" s="9">
        <f>I35^2*(1/I12)^2 +I16^2*(I31/I12^2)^2</f>
        <v>4.153161938685616E-4</v>
      </c>
      <c r="O32" s="9"/>
    </row>
    <row r="33" spans="1:20" x14ac:dyDescent="0.25">
      <c r="A33" t="s">
        <v>3</v>
      </c>
      <c r="B33" s="7">
        <v>135</v>
      </c>
      <c r="C33" s="3">
        <v>0.88</v>
      </c>
      <c r="E33" s="2">
        <f>(0.1*C33)/D13</f>
        <v>0.61971830985915499</v>
      </c>
      <c r="H33" t="s">
        <v>36</v>
      </c>
      <c r="I33" s="2">
        <f>STDEV(E33:E35)</f>
        <v>3.6868633043797651E-2</v>
      </c>
      <c r="J33" s="3"/>
      <c r="M33" s="1" t="s">
        <v>21</v>
      </c>
      <c r="N33" s="10">
        <f>SQRT(N32)</f>
        <v>2.0379307983063644E-2</v>
      </c>
      <c r="O33" s="6"/>
    </row>
    <row r="34" spans="1:20" x14ac:dyDescent="0.25">
      <c r="A34" t="s">
        <v>4</v>
      </c>
      <c r="B34" s="7">
        <v>137</v>
      </c>
      <c r="C34" s="3">
        <v>0.88800000000000001</v>
      </c>
      <c r="E34" s="2">
        <f>(0.1*C34)/D14</f>
        <v>0.62535211267605639</v>
      </c>
      <c r="H34" t="s">
        <v>20</v>
      </c>
      <c r="I34" s="2">
        <f>_xlfn.T.INV.2T(0.05,(I32-1))</f>
        <v>4.3026527297494637</v>
      </c>
      <c r="J34" s="2"/>
    </row>
    <row r="35" spans="1:20" x14ac:dyDescent="0.25">
      <c r="A35" t="s">
        <v>5</v>
      </c>
      <c r="B35" s="7">
        <v>134</v>
      </c>
      <c r="C35" s="3">
        <v>0.995</v>
      </c>
      <c r="E35" s="2">
        <f>(0.1*C35)/D15</f>
        <v>0.68620689655172418</v>
      </c>
      <c r="H35" s="1" t="s">
        <v>21</v>
      </c>
      <c r="I35" s="10">
        <f>I33*I34/SQRT(I32)</f>
        <v>9.158676172478214E-2</v>
      </c>
      <c r="J35" s="2"/>
      <c r="R35" s="4"/>
      <c r="T35" s="3"/>
    </row>
    <row r="36" spans="1:20" x14ac:dyDescent="0.25">
      <c r="T36" s="9"/>
    </row>
    <row r="37" spans="1:20" x14ac:dyDescent="0.25">
      <c r="T37" s="6"/>
    </row>
  </sheetData>
  <hyperlinks>
    <hyperlink ref="P10" r:id="rId1"/>
    <hyperlink ref="P22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2016-08-24T11:23:50Z</dcterms:modified>
</cp:coreProperties>
</file>